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Оказание услуг по маркировке инвентаризации_19.12.2025\64_25\"/>
    </mc:Choice>
  </mc:AlternateContent>
  <xr:revisionPtr revIDLastSave="0" documentId="8_{B57B7FB0-ED99-412E-AB71-07BFC9AA56D1}" xr6:coauthVersionLast="45" xr6:coauthVersionMax="45" xr10:uidLastSave="{00000000-0000-0000-0000-000000000000}"/>
  <bookViews>
    <workbookView xWindow="-28036" yWindow="-3415" windowWidth="28145" windowHeight="15219" xr2:uid="{00000000-000D-0000-FFFF-FFFF00000000}"/>
  </bookViews>
  <sheets>
    <sheet name="Расчет НМЦД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Print_Area" localSheetId="0">'Расчет НМЦД'!$A$1:$K$25</definedName>
    <definedName name="мил">{0,"овz";1,"z";2,"аz";5,"овz"}</definedName>
    <definedName name="НДС">#REF!</definedName>
    <definedName name="НМЦК">#REF!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2" i="2" l="1"/>
  <c r="F12" i="2"/>
  <c r="D12" i="2"/>
  <c r="D11" i="2" l="1"/>
  <c r="H14" i="2"/>
  <c r="I14" i="2"/>
  <c r="K14" i="2" s="1"/>
  <c r="K12" i="2" l="1"/>
  <c r="K11" i="2" s="1"/>
  <c r="K19" i="2"/>
  <c r="G14" i="2"/>
  <c r="K17" i="2" l="1"/>
  <c r="K16" i="2" s="1"/>
  <c r="E11" i="2"/>
  <c r="F11" i="2"/>
  <c r="I11" i="2" l="1"/>
  <c r="I12" i="2" s="1"/>
</calcChain>
</file>

<file path=xl/sharedStrings.xml><?xml version="1.0" encoding="utf-8"?>
<sst xmlns="http://schemas.openxmlformats.org/spreadsheetml/2006/main" count="105" uniqueCount="35">
  <si>
    <t xml:space="preserve">Основные
характеристики
</t>
  </si>
  <si>
    <t>Единица измерения</t>
  </si>
  <si>
    <t>Источники информации</t>
  </si>
  <si>
    <t>Коэффициент вариации</t>
  </si>
  <si>
    <t>Средняя цена</t>
  </si>
  <si>
    <t>Дата сбора данных</t>
  </si>
  <si>
    <t>Срок действия цен</t>
  </si>
  <si>
    <t>Категории</t>
  </si>
  <si>
    <t>Цена за единицу работы, услуги без учета налога на добавленную стоимость</t>
  </si>
  <si>
    <t>Сумма налога на добавленную стоимость (рублей)</t>
  </si>
  <si>
    <t>Контроль сопоставимости финансовых условий</t>
  </si>
  <si>
    <t>Ставка налога на добавленную (процентов)</t>
  </si>
  <si>
    <t>х</t>
  </si>
  <si>
    <t>Итого начальная (максимальная) цена контракта (цена лота), начальная цена единицы работы, услуги, начальная сумма цен единиц работ, услуг без учета налога на добавленную стоимость</t>
  </si>
  <si>
    <t>Количество работ, услуг</t>
  </si>
  <si>
    <t>Стоимость работ, услуг</t>
  </si>
  <si>
    <t>Цена за единицу</t>
  </si>
  <si>
    <t>Количество</t>
  </si>
  <si>
    <t>Итого начальная максимальная) цена контракта (цена лота), начальная цена единицы работы, услуги, начальная сумма цен единиц работ, услуг с учетом налога на добавленную стоимость</t>
  </si>
  <si>
    <t>Цена за единицу работы, услуги с учетом налога на добавленную стоимость</t>
  </si>
  <si>
    <t>КП 1</t>
  </si>
  <si>
    <t>КП 2</t>
  </si>
  <si>
    <t>КП 3</t>
  </si>
  <si>
    <t>Приложение к Протоколу начальной (максимальной) цены договора (цены лота)</t>
  </si>
  <si>
    <t>Различия между максимальной и мининимальной ценой (в %)</t>
  </si>
  <si>
    <t>31.12.2025</t>
  </si>
  <si>
    <t>Оказание услуг по маркировке, инвентаризации, приемке, размещению, перемещению и иной обработке движимого имущества</t>
  </si>
  <si>
    <t>Расчет начальной (максимальной) цены договора 
на оказание услуг по маркировке, инвентаризации, приемке, размещению, перемещению и иной обработке движимого имущества 
 с использованием метода анализа рыночной стоимости закупаемых товаров, работ, услуг</t>
  </si>
  <si>
    <t>Начальник управления развития и логистики складского комплекса</t>
  </si>
  <si>
    <t>И.М. Боташев</t>
  </si>
  <si>
    <t>Способ определения поставщика (подрядчика, исполнителя) - Запрос предложений</t>
  </si>
  <si>
    <t>человеко-час</t>
  </si>
  <si>
    <t>22</t>
  </si>
  <si>
    <t>Начальная (максимальная) цена Договора составляет:  4 989 600 (Четыре миллиона девятьсот восемьдесят девять тысяч шестьсот) рублей 00 копеек, в том числе НДС 22%.</t>
  </si>
  <si>
    <t xml:space="preserve">Дата составления таблицы "19" декабря 2025 г.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</si>
</sst>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\ _₽"/>
    <numFmt numFmtId="166" formatCode="#,##0.00&quot;р.&quot;"/>
  </numFmts>
  <fonts count="19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7" fillId="0" borderId="0"/>
    <xf numFmtId="0" fontId="7" fillId="0" borderId="0">
      <alignment horizontal="left"/>
    </xf>
    <xf numFmtId="164" fontId="6" fillId="0" borderId="0" applyFill="0" applyBorder="0" applyAlignment="0" applyProtection="0"/>
    <xf numFmtId="0" fontId="8" fillId="0" borderId="0"/>
    <xf numFmtId="0" fontId="9" fillId="0" borderId="0"/>
    <xf numFmtId="0" fontId="13" fillId="0" borderId="0"/>
    <xf numFmtId="0" fontId="3" fillId="0" borderId="0"/>
    <xf numFmtId="0" fontId="8" fillId="0" borderId="0"/>
    <xf numFmtId="0" fontId="2" fillId="0" borderId="0"/>
  </cellStyleXfs>
  <cellXfs count="67">
    <xf numFmtId="0" fontId="0" fillId="0" borderId="0" xfId="0"/>
    <xf numFmtId="0" fontId="4" fillId="0" borderId="0" xfId="0" applyFont="1" applyFill="1"/>
    <xf numFmtId="0" fontId="4" fillId="0" borderId="0" xfId="0" applyFont="1" applyFill="1" applyBorder="1"/>
    <xf numFmtId="0" fontId="11" fillId="0" borderId="7" xfId="0" applyFont="1" applyFill="1" applyBorder="1" applyAlignment="1">
      <alignment vertical="center" wrapText="1"/>
    </xf>
    <xf numFmtId="4" fontId="14" fillId="0" borderId="7" xfId="4" applyNumberFormat="1" applyFont="1" applyFill="1" applyBorder="1" applyAlignment="1">
      <alignment horizontal="center" vertical="center"/>
    </xf>
    <xf numFmtId="165" fontId="11" fillId="0" borderId="7" xfId="0" applyNumberFormat="1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center" vertical="center"/>
    </xf>
    <xf numFmtId="4" fontId="15" fillId="0" borderId="7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0" xfId="6" applyFont="1" applyFill="1"/>
    <xf numFmtId="0" fontId="10" fillId="0" borderId="0" xfId="0" applyFont="1" applyFill="1" applyAlignment="1">
      <alignment vertical="top" wrapText="1"/>
    </xf>
    <xf numFmtId="0" fontId="5" fillId="0" borderId="0" xfId="0" applyFont="1" applyFill="1"/>
    <xf numFmtId="14" fontId="4" fillId="0" borderId="0" xfId="0" applyNumberFormat="1" applyFont="1" applyFill="1"/>
    <xf numFmtId="0" fontId="4" fillId="0" borderId="0" xfId="0" applyFont="1" applyFill="1" applyAlignment="1">
      <alignment horizontal="center"/>
    </xf>
    <xf numFmtId="10" fontId="15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5" fillId="0" borderId="7" xfId="0" applyNumberFormat="1" applyFont="1" applyFill="1" applyBorder="1" applyAlignment="1">
      <alignment horizontal="center" vertical="center" wrapText="1"/>
    </xf>
    <xf numFmtId="9" fontId="15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1" fillId="0" borderId="5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4" fontId="16" fillId="0" borderId="7" xfId="7" applyNumberFormat="1" applyFont="1" applyFill="1" applyBorder="1" applyAlignment="1">
      <alignment horizontal="center" vertical="center" wrapText="1" shrinkToFit="1"/>
    </xf>
    <xf numFmtId="4" fontId="18" fillId="0" borderId="7" xfId="4" applyNumberFormat="1" applyFont="1" applyFill="1" applyBorder="1" applyAlignment="1">
      <alignment horizontal="center" vertical="center"/>
    </xf>
    <xf numFmtId="165" fontId="10" fillId="0" borderId="7" xfId="0" applyNumberFormat="1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14" fontId="10" fillId="0" borderId="7" xfId="0" applyNumberFormat="1" applyFont="1" applyFill="1" applyBorder="1" applyAlignment="1">
      <alignment horizontal="center" vertical="center"/>
    </xf>
    <xf numFmtId="49" fontId="10" fillId="0" borderId="7" xfId="7" applyNumberFormat="1" applyFont="1" applyFill="1" applyBorder="1" applyAlignment="1">
      <alignment horizontal="center" vertical="center"/>
    </xf>
    <xf numFmtId="166" fontId="10" fillId="0" borderId="0" xfId="6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 wrapText="1"/>
    </xf>
    <xf numFmtId="1" fontId="14" fillId="0" borderId="2" xfId="4" applyNumberFormat="1" applyFont="1" applyFill="1" applyBorder="1" applyAlignment="1">
      <alignment horizontal="center" vertical="center" wrapText="1"/>
    </xf>
    <xf numFmtId="1" fontId="14" fillId="0" borderId="4" xfId="4" applyNumberFormat="1" applyFont="1" applyFill="1" applyBorder="1" applyAlignment="1">
      <alignment horizontal="center" vertical="center" wrapText="1"/>
    </xf>
    <xf numFmtId="1" fontId="14" fillId="0" borderId="6" xfId="4" applyNumberFormat="1" applyFont="1" applyFill="1" applyBorder="1" applyAlignment="1">
      <alignment horizontal="center" vertical="center" wrapText="1"/>
    </xf>
    <xf numFmtId="4" fontId="11" fillId="0" borderId="13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</cellXfs>
  <cellStyles count="10">
    <cellStyle name="Excel Built-in Normal" xfId="6" xr:uid="{00000000-0005-0000-0000-000000000000}"/>
    <cellStyle name="Обычный" xfId="0" builtinId="0"/>
    <cellStyle name="Обычный 17" xfId="5" xr:uid="{00000000-0005-0000-0000-000002000000}"/>
    <cellStyle name="Обычный 2" xfId="2" xr:uid="{00000000-0005-0000-0000-000003000000}"/>
    <cellStyle name="Обычный 2 2" xfId="8" xr:uid="{00000000-0005-0000-0000-000004000000}"/>
    <cellStyle name="Обычный 3" xfId="1" xr:uid="{00000000-0005-0000-0000-000005000000}"/>
    <cellStyle name="Обычный 4" xfId="7" xr:uid="{00000000-0005-0000-0000-000006000000}"/>
    <cellStyle name="Обычный 5" xfId="9" xr:uid="{00000000-0005-0000-0000-000007000000}"/>
    <cellStyle name="Обычный_Лист1" xfId="4" xr:uid="{00000000-0005-0000-0000-000008000000}"/>
    <cellStyle name="Финансовый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27"/>
  <sheetViews>
    <sheetView tabSelected="1" view="pageBreakPreview" topLeftCell="A16" zoomScale="70" zoomScaleNormal="90" zoomScaleSheetLayoutView="70" workbookViewId="0">
      <selection activeCell="B31" sqref="B31"/>
    </sheetView>
  </sheetViews>
  <sheetFormatPr defaultColWidth="9.09765625" defaultRowHeight="15.3" x14ac:dyDescent="0.3"/>
  <cols>
    <col min="1" max="1" width="35.59765625" style="1" customWidth="1"/>
    <col min="2" max="2" width="32.3984375" style="1" customWidth="1"/>
    <col min="3" max="3" width="15.8984375" style="1" customWidth="1"/>
    <col min="4" max="4" width="22.3984375" style="1" customWidth="1"/>
    <col min="5" max="5" width="23" style="1" customWidth="1"/>
    <col min="6" max="7" width="22.3984375" style="1" customWidth="1"/>
    <col min="8" max="8" width="37.3984375" style="1" customWidth="1"/>
    <col min="9" max="9" width="20.3984375" style="15" customWidth="1"/>
    <col min="10" max="10" width="16.3984375" style="1" customWidth="1"/>
    <col min="11" max="11" width="22.09765625" style="1" customWidth="1"/>
    <col min="12" max="16384" width="9.09765625" style="1"/>
  </cols>
  <sheetData>
    <row r="1" spans="1:11" ht="24.95" customHeight="1" x14ac:dyDescent="0.3">
      <c r="G1" s="46" t="s">
        <v>23</v>
      </c>
      <c r="H1" s="46"/>
      <c r="I1" s="46"/>
      <c r="J1" s="46"/>
      <c r="K1" s="46"/>
    </row>
    <row r="2" spans="1:11" ht="63.95" customHeight="1" x14ac:dyDescent="0.3">
      <c r="A2" s="47" t="s">
        <v>27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ht="15" hidden="1" customHeight="1" x14ac:dyDescent="0.3">
      <c r="A3" s="48"/>
      <c r="B3" s="48"/>
      <c r="C3" s="48"/>
      <c r="D3" s="48"/>
      <c r="E3" s="48"/>
      <c r="F3" s="48"/>
      <c r="G3" s="48"/>
      <c r="H3" s="48"/>
      <c r="I3" s="49"/>
      <c r="J3" s="48"/>
      <c r="K3" s="48"/>
    </row>
    <row r="4" spans="1:11" ht="12.95" customHeight="1" x14ac:dyDescent="0.3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1" ht="44.45" customHeight="1" x14ac:dyDescent="0.3">
      <c r="A5" s="2"/>
      <c r="B5" s="2"/>
      <c r="C5" s="2"/>
      <c r="D5" s="2"/>
      <c r="E5" s="2"/>
      <c r="F5" s="2"/>
      <c r="G5" s="63" t="s">
        <v>30</v>
      </c>
      <c r="H5" s="63"/>
      <c r="I5" s="63"/>
      <c r="J5" s="63"/>
      <c r="K5" s="63"/>
    </row>
    <row r="6" spans="1:11" ht="37.5" customHeight="1" x14ac:dyDescent="0.3">
      <c r="A6" s="43" t="s">
        <v>7</v>
      </c>
      <c r="B6" s="43" t="s">
        <v>0</v>
      </c>
      <c r="C6" s="43" t="s">
        <v>1</v>
      </c>
      <c r="D6" s="56" t="s">
        <v>16</v>
      </c>
      <c r="E6" s="57"/>
      <c r="F6" s="58"/>
      <c r="G6" s="59" t="s">
        <v>10</v>
      </c>
      <c r="H6" s="60"/>
      <c r="I6" s="10" t="s">
        <v>16</v>
      </c>
      <c r="J6" s="43" t="s">
        <v>14</v>
      </c>
      <c r="K6" s="43" t="s">
        <v>15</v>
      </c>
    </row>
    <row r="7" spans="1:11" ht="15.95" customHeight="1" x14ac:dyDescent="0.3">
      <c r="A7" s="44"/>
      <c r="B7" s="44"/>
      <c r="C7" s="44"/>
      <c r="D7" s="50" t="s">
        <v>2</v>
      </c>
      <c r="E7" s="51"/>
      <c r="F7" s="52"/>
      <c r="G7" s="61"/>
      <c r="H7" s="62"/>
      <c r="I7" s="64" t="s">
        <v>4</v>
      </c>
      <c r="J7" s="44"/>
      <c r="K7" s="44"/>
    </row>
    <row r="8" spans="1:11" ht="32.450000000000003" customHeight="1" x14ac:dyDescent="0.3">
      <c r="A8" s="44"/>
      <c r="B8" s="44"/>
      <c r="C8" s="44"/>
      <c r="D8" s="53"/>
      <c r="E8" s="54"/>
      <c r="F8" s="55"/>
      <c r="G8" s="43" t="s">
        <v>3</v>
      </c>
      <c r="H8" s="43" t="s">
        <v>24</v>
      </c>
      <c r="I8" s="65"/>
      <c r="J8" s="44"/>
      <c r="K8" s="44"/>
    </row>
    <row r="9" spans="1:11" ht="24" customHeight="1" x14ac:dyDescent="0.3">
      <c r="A9" s="45"/>
      <c r="B9" s="45"/>
      <c r="C9" s="45"/>
      <c r="D9" s="17" t="s">
        <v>20</v>
      </c>
      <c r="E9" s="17" t="s">
        <v>21</v>
      </c>
      <c r="F9" s="17" t="s">
        <v>22</v>
      </c>
      <c r="G9" s="45"/>
      <c r="H9" s="45"/>
      <c r="I9" s="66"/>
      <c r="J9" s="45"/>
      <c r="K9" s="45"/>
    </row>
    <row r="10" spans="1:11" ht="18" x14ac:dyDescent="0.3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17">
        <v>9</v>
      </c>
      <c r="J10" s="17">
        <v>10</v>
      </c>
      <c r="K10" s="18">
        <v>11</v>
      </c>
    </row>
    <row r="11" spans="1:11" ht="56.45" customHeight="1" x14ac:dyDescent="0.3">
      <c r="A11" s="3" t="s">
        <v>8</v>
      </c>
      <c r="B11" s="32" t="s">
        <v>26</v>
      </c>
      <c r="C11" s="43" t="s">
        <v>31</v>
      </c>
      <c r="D11" s="4">
        <f>D14-D12</f>
        <v>628.67999999999995</v>
      </c>
      <c r="E11" s="4">
        <f t="shared" ref="E11:F11" si="0">E14-E12</f>
        <v>589.68000000000006</v>
      </c>
      <c r="F11" s="4">
        <f t="shared" si="0"/>
        <v>550.68000000000006</v>
      </c>
      <c r="G11" s="16" t="s">
        <v>12</v>
      </c>
      <c r="H11" s="16" t="s">
        <v>12</v>
      </c>
      <c r="I11" s="5">
        <f>ROUND((D11+E11+F11)/3,2)</f>
        <v>589.67999999999995</v>
      </c>
      <c r="J11" s="19" t="s">
        <v>12</v>
      </c>
      <c r="K11" s="4">
        <f t="shared" ref="K11" si="1">K14-K12</f>
        <v>4158000</v>
      </c>
    </row>
    <row r="12" spans="1:11" s="21" customFormat="1" ht="50.45" customHeight="1" x14ac:dyDescent="0.3">
      <c r="A12" s="3" t="s">
        <v>9</v>
      </c>
      <c r="B12" s="33"/>
      <c r="C12" s="44"/>
      <c r="D12" s="6">
        <f>D14/100*D13*100</f>
        <v>177.32000000000002</v>
      </c>
      <c r="E12" s="6">
        <f t="shared" ref="E12:F12" si="2">E14/100*E13*100</f>
        <v>166.32</v>
      </c>
      <c r="F12" s="6">
        <f t="shared" si="2"/>
        <v>155.32</v>
      </c>
      <c r="G12" s="16" t="s">
        <v>12</v>
      </c>
      <c r="H12" s="16" t="s">
        <v>12</v>
      </c>
      <c r="I12" s="7">
        <f>I14-I11</f>
        <v>166.32000000000005</v>
      </c>
      <c r="J12" s="16" t="s">
        <v>12</v>
      </c>
      <c r="K12" s="6">
        <f t="shared" ref="K12" si="3">K14-K14/1.2</f>
        <v>831600</v>
      </c>
    </row>
    <row r="13" spans="1:11" s="21" customFormat="1" ht="50.45" customHeight="1" x14ac:dyDescent="0.3">
      <c r="A13" s="3" t="s">
        <v>11</v>
      </c>
      <c r="B13" s="33"/>
      <c r="C13" s="44"/>
      <c r="D13" s="20">
        <v>0.22</v>
      </c>
      <c r="E13" s="20">
        <v>0.22</v>
      </c>
      <c r="F13" s="20">
        <v>0.22</v>
      </c>
      <c r="G13" s="16" t="s">
        <v>12</v>
      </c>
      <c r="H13" s="16" t="s">
        <v>12</v>
      </c>
      <c r="I13" s="16" t="s">
        <v>12</v>
      </c>
      <c r="J13" s="16" t="s">
        <v>12</v>
      </c>
      <c r="K13" s="8" t="s">
        <v>32</v>
      </c>
    </row>
    <row r="14" spans="1:11" s="21" customFormat="1" ht="67.5" customHeight="1" x14ac:dyDescent="0.3">
      <c r="A14" s="3" t="s">
        <v>19</v>
      </c>
      <c r="B14" s="34"/>
      <c r="C14" s="45"/>
      <c r="D14" s="24">
        <v>806</v>
      </c>
      <c r="E14" s="24">
        <v>756</v>
      </c>
      <c r="F14" s="24">
        <v>706</v>
      </c>
      <c r="G14" s="9">
        <f>_xlfn.STDEV.S(D14,E14,F14)/I14*100</f>
        <v>6.6137566137566131</v>
      </c>
      <c r="H14" s="26">
        <f>(MAX(D14:F14)*100/MIN(D14:F14))-100</f>
        <v>14.164305949008494</v>
      </c>
      <c r="I14" s="27">
        <f>ROUND((D14+E14+F14)/3,2)</f>
        <v>756</v>
      </c>
      <c r="J14" s="19">
        <v>1</v>
      </c>
      <c r="K14" s="7">
        <f>I14*D15*J14</f>
        <v>4989600</v>
      </c>
    </row>
    <row r="15" spans="1:11" ht="30" customHeight="1" x14ac:dyDescent="0.3">
      <c r="A15" s="3" t="s">
        <v>17</v>
      </c>
      <c r="B15" s="16"/>
      <c r="C15" s="16"/>
      <c r="D15" s="35">
        <v>6600</v>
      </c>
      <c r="E15" s="36"/>
      <c r="F15" s="37"/>
      <c r="G15" s="16" t="s">
        <v>12</v>
      </c>
      <c r="H15" s="16" t="s">
        <v>12</v>
      </c>
      <c r="I15" s="16" t="s">
        <v>12</v>
      </c>
      <c r="J15" s="16" t="s">
        <v>12</v>
      </c>
      <c r="K15" s="16" t="s">
        <v>12</v>
      </c>
    </row>
    <row r="16" spans="1:11" s="21" customFormat="1" ht="158.44999999999999" customHeight="1" x14ac:dyDescent="0.3">
      <c r="A16" s="3" t="s">
        <v>13</v>
      </c>
      <c r="B16" s="16" t="s">
        <v>12</v>
      </c>
      <c r="C16" s="16" t="s">
        <v>12</v>
      </c>
      <c r="D16" s="16" t="s">
        <v>12</v>
      </c>
      <c r="E16" s="16" t="s">
        <v>12</v>
      </c>
      <c r="F16" s="16" t="s">
        <v>12</v>
      </c>
      <c r="G16" s="16" t="s">
        <v>12</v>
      </c>
      <c r="H16" s="16" t="s">
        <v>12</v>
      </c>
      <c r="I16" s="16" t="s">
        <v>12</v>
      </c>
      <c r="J16" s="16" t="s">
        <v>12</v>
      </c>
      <c r="K16" s="4">
        <f t="shared" ref="K16" si="4">K19-K17</f>
        <v>4158000</v>
      </c>
    </row>
    <row r="17" spans="1:11" s="21" customFormat="1" ht="43.5" customHeight="1" x14ac:dyDescent="0.3">
      <c r="A17" s="3" t="s">
        <v>9</v>
      </c>
      <c r="B17" s="16" t="s">
        <v>12</v>
      </c>
      <c r="C17" s="16" t="s">
        <v>12</v>
      </c>
      <c r="D17" s="16" t="s">
        <v>12</v>
      </c>
      <c r="E17" s="16" t="s">
        <v>12</v>
      </c>
      <c r="F17" s="16" t="s">
        <v>12</v>
      </c>
      <c r="G17" s="16" t="s">
        <v>12</v>
      </c>
      <c r="H17" s="16" t="s">
        <v>12</v>
      </c>
      <c r="I17" s="16" t="s">
        <v>12</v>
      </c>
      <c r="J17" s="16" t="s">
        <v>12</v>
      </c>
      <c r="K17" s="6">
        <f>K19-K19/1.2</f>
        <v>831600</v>
      </c>
    </row>
    <row r="18" spans="1:11" s="21" customFormat="1" ht="45.95" customHeight="1" x14ac:dyDescent="0.3">
      <c r="A18" s="3" t="s">
        <v>11</v>
      </c>
      <c r="B18" s="16" t="s">
        <v>12</v>
      </c>
      <c r="C18" s="16" t="s">
        <v>12</v>
      </c>
      <c r="D18" s="8" t="s">
        <v>12</v>
      </c>
      <c r="E18" s="8" t="s">
        <v>12</v>
      </c>
      <c r="F18" s="8" t="s">
        <v>12</v>
      </c>
      <c r="G18" s="16" t="s">
        <v>12</v>
      </c>
      <c r="H18" s="16" t="s">
        <v>12</v>
      </c>
      <c r="I18" s="16" t="s">
        <v>12</v>
      </c>
      <c r="J18" s="16" t="s">
        <v>12</v>
      </c>
      <c r="K18" s="8" t="s">
        <v>32</v>
      </c>
    </row>
    <row r="19" spans="1:11" s="21" customFormat="1" ht="140.44999999999999" customHeight="1" x14ac:dyDescent="0.3">
      <c r="A19" s="3" t="s">
        <v>18</v>
      </c>
      <c r="B19" s="16" t="s">
        <v>12</v>
      </c>
      <c r="C19" s="16" t="s">
        <v>12</v>
      </c>
      <c r="D19" s="16" t="s">
        <v>12</v>
      </c>
      <c r="E19" s="16" t="s">
        <v>12</v>
      </c>
      <c r="F19" s="16" t="s">
        <v>12</v>
      </c>
      <c r="G19" s="16" t="s">
        <v>12</v>
      </c>
      <c r="H19" s="16" t="s">
        <v>12</v>
      </c>
      <c r="I19" s="16" t="s">
        <v>12</v>
      </c>
      <c r="J19" s="16" t="s">
        <v>12</v>
      </c>
      <c r="K19" s="25">
        <f>SUMIF(A11:A21,"Цена за единицу работы, услуги с учетом налога на добавленную стоимость",K11:K21)</f>
        <v>4989600</v>
      </c>
    </row>
    <row r="20" spans="1:11" ht="30" customHeight="1" x14ac:dyDescent="0.3">
      <c r="A20" s="22" t="s">
        <v>5</v>
      </c>
      <c r="B20" s="10" t="s">
        <v>12</v>
      </c>
      <c r="C20" s="10" t="s">
        <v>12</v>
      </c>
      <c r="D20" s="28">
        <v>45985</v>
      </c>
      <c r="E20" s="28">
        <v>45985</v>
      </c>
      <c r="F20" s="28">
        <v>45985</v>
      </c>
      <c r="G20" s="16" t="s">
        <v>12</v>
      </c>
      <c r="H20" s="16" t="s">
        <v>12</v>
      </c>
      <c r="I20" s="5" t="s">
        <v>12</v>
      </c>
      <c r="J20" s="23" t="s">
        <v>12</v>
      </c>
      <c r="K20" s="16" t="s">
        <v>12</v>
      </c>
    </row>
    <row r="21" spans="1:11" ht="33" customHeight="1" x14ac:dyDescent="0.3">
      <c r="A21" s="22" t="s">
        <v>6</v>
      </c>
      <c r="B21" s="16" t="s">
        <v>12</v>
      </c>
      <c r="C21" s="16" t="s">
        <v>12</v>
      </c>
      <c r="D21" s="29" t="s">
        <v>25</v>
      </c>
      <c r="E21" s="29" t="s">
        <v>25</v>
      </c>
      <c r="F21" s="29" t="s">
        <v>25</v>
      </c>
      <c r="G21" s="16" t="s">
        <v>12</v>
      </c>
      <c r="H21" s="16" t="s">
        <v>12</v>
      </c>
      <c r="I21" s="16" t="s">
        <v>12</v>
      </c>
      <c r="J21" s="16" t="s">
        <v>12</v>
      </c>
      <c r="K21" s="16" t="s">
        <v>12</v>
      </c>
    </row>
    <row r="22" spans="1:11" ht="31.5" customHeight="1" x14ac:dyDescent="0.3">
      <c r="A22" s="39" t="s">
        <v>33</v>
      </c>
      <c r="B22" s="39"/>
      <c r="C22" s="39"/>
      <c r="D22" s="39"/>
      <c r="E22" s="39"/>
      <c r="F22" s="39"/>
      <c r="G22" s="39"/>
      <c r="H22" s="39"/>
      <c r="I22" s="39"/>
      <c r="J22" s="39"/>
      <c r="K22" s="40"/>
    </row>
    <row r="23" spans="1:11" ht="60" customHeight="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</row>
    <row r="24" spans="1:11" ht="24.95" customHeight="1" x14ac:dyDescent="0.35">
      <c r="A24" s="31" t="s">
        <v>28</v>
      </c>
      <c r="B24" s="31"/>
      <c r="C24" s="31"/>
      <c r="D24" s="31"/>
      <c r="E24" s="31"/>
      <c r="F24" s="31"/>
      <c r="G24" s="31"/>
      <c r="H24" s="38"/>
      <c r="I24" s="38"/>
      <c r="J24" s="41" t="s">
        <v>29</v>
      </c>
      <c r="K24" s="41"/>
    </row>
    <row r="25" spans="1:11" ht="27.95" customHeight="1" x14ac:dyDescent="0.35">
      <c r="A25" s="30" t="s">
        <v>34</v>
      </c>
      <c r="B25" s="30"/>
      <c r="C25" s="30"/>
      <c r="D25" s="30"/>
      <c r="E25" s="30"/>
      <c r="F25" s="30"/>
      <c r="G25" s="30"/>
      <c r="H25" s="11"/>
      <c r="I25" s="11"/>
      <c r="J25" s="12"/>
      <c r="K25" s="12"/>
    </row>
    <row r="27" spans="1:11" x14ac:dyDescent="0.3">
      <c r="A27" s="13"/>
      <c r="D27" s="14"/>
    </row>
  </sheetData>
  <mergeCells count="25">
    <mergeCell ref="G1:K1"/>
    <mergeCell ref="A2:K2"/>
    <mergeCell ref="A3:K3"/>
    <mergeCell ref="A4:K4"/>
    <mergeCell ref="D7:F8"/>
    <mergeCell ref="D6:F6"/>
    <mergeCell ref="G6:H7"/>
    <mergeCell ref="G5:K5"/>
    <mergeCell ref="A6:A9"/>
    <mergeCell ref="B6:B9"/>
    <mergeCell ref="K6:K9"/>
    <mergeCell ref="C6:C9"/>
    <mergeCell ref="G8:G9"/>
    <mergeCell ref="H8:H9"/>
    <mergeCell ref="I7:I9"/>
    <mergeCell ref="J6:J9"/>
    <mergeCell ref="A25:G25"/>
    <mergeCell ref="A24:G24"/>
    <mergeCell ref="B11:B14"/>
    <mergeCell ref="D15:F15"/>
    <mergeCell ref="H24:I24"/>
    <mergeCell ref="A22:K22"/>
    <mergeCell ref="J24:K24"/>
    <mergeCell ref="A23:K23"/>
    <mergeCell ref="C11:C14"/>
  </mergeCells>
  <pageMargins left="0.23622047244094491" right="0.23622047244094491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НМЦД</vt:lpstr>
      <vt:lpstr>'Расчет НМЦД'!Print_Area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Анатолий Головастов</cp:lastModifiedBy>
  <cp:lastPrinted>2025-11-05T08:02:48Z</cp:lastPrinted>
  <dcterms:created xsi:type="dcterms:W3CDTF">2015-08-07T14:00:00Z</dcterms:created>
  <dcterms:modified xsi:type="dcterms:W3CDTF">2025-12-23T06:09:08Z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  <property fmtid="{D5CDD505-2E9C-101B-9397-08002B2CF9AE}" pid="3" name="KSOReadingLayout">
    <vt:bool>false</vt:bool>
  </property>
</Properties>
</file>